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Finance and Property\Accounts\Schools Team\Schools Funding\Website pages\High Needs\"/>
    </mc:Choice>
  </mc:AlternateContent>
  <bookViews>
    <workbookView xWindow="0" yWindow="108" windowWidth="19044" windowHeight="11760"/>
  </bookViews>
  <sheets>
    <sheet name="Bandings" sheetId="4" r:id="rId1"/>
  </sheets>
  <definedNames>
    <definedName name="_xlnm.Print_Titles" localSheetId="0">Bandings!$1:$2</definedName>
  </definedNames>
  <calcPr calcId="152511" calcOnSave="0"/>
</workbook>
</file>

<file path=xl/calcChain.xml><?xml version="1.0" encoding="utf-8"?>
<calcChain xmlns="http://schemas.openxmlformats.org/spreadsheetml/2006/main">
  <c r="D72" i="4" l="1"/>
  <c r="D71" i="4"/>
  <c r="D70" i="4"/>
  <c r="D76" i="4" l="1"/>
  <c r="D75" i="4"/>
  <c r="D74" i="4"/>
  <c r="D48" i="4" l="1"/>
  <c r="D47" i="4"/>
  <c r="D46" i="4"/>
  <c r="D45" i="4"/>
  <c r="D43" i="4"/>
  <c r="D42" i="4"/>
  <c r="D41" i="4"/>
  <c r="D40" i="4"/>
  <c r="A94" i="4" l="1"/>
  <c r="A114" i="4" s="1"/>
  <c r="C126" i="4" l="1"/>
  <c r="C125" i="4"/>
  <c r="C124" i="4"/>
  <c r="C123" i="4"/>
  <c r="C122" i="4"/>
  <c r="C121" i="4"/>
  <c r="C120" i="4"/>
  <c r="C119" i="4"/>
  <c r="C112" i="4"/>
  <c r="C111" i="4"/>
  <c r="C104" i="4"/>
  <c r="C103" i="4"/>
  <c r="C102" i="4"/>
  <c r="C101" i="4"/>
  <c r="C100" i="4"/>
  <c r="C99" i="4"/>
  <c r="C92" i="4"/>
  <c r="C91" i="4"/>
  <c r="C90" i="4"/>
  <c r="C89" i="4"/>
  <c r="C88" i="4"/>
  <c r="C87" i="4"/>
  <c r="D60" i="4" l="1"/>
  <c r="D59" i="4"/>
  <c r="D58" i="4"/>
  <c r="D120" i="4"/>
  <c r="D121" i="4"/>
  <c r="D122" i="4"/>
  <c r="D123" i="4"/>
  <c r="D124" i="4"/>
  <c r="D125" i="4"/>
  <c r="D126" i="4"/>
  <c r="D119" i="4"/>
  <c r="D112" i="4"/>
  <c r="D111" i="4"/>
  <c r="D104" i="4"/>
  <c r="D103" i="4"/>
  <c r="D102" i="4"/>
  <c r="D101" i="4"/>
  <c r="D100" i="4"/>
  <c r="D99" i="4"/>
  <c r="D92" i="4"/>
  <c r="D91" i="4"/>
  <c r="D90" i="4"/>
  <c r="D89" i="4"/>
  <c r="D88" i="4"/>
  <c r="D87" i="4"/>
  <c r="D80" i="4"/>
  <c r="D79" i="4"/>
  <c r="D68" i="4"/>
  <c r="D67" i="4"/>
  <c r="D66" i="4"/>
  <c r="D64" i="4"/>
  <c r="D63" i="4"/>
  <c r="D62" i="4"/>
  <c r="D56" i="4"/>
  <c r="D55" i="4"/>
  <c r="D54" i="4"/>
  <c r="D52" i="4"/>
  <c r="D51" i="4"/>
  <c r="D25" i="4"/>
  <c r="D26" i="4"/>
  <c r="D28" i="4"/>
  <c r="D30" i="4"/>
</calcChain>
</file>

<file path=xl/sharedStrings.xml><?xml version="1.0" encoding="utf-8"?>
<sst xmlns="http://schemas.openxmlformats.org/spreadsheetml/2006/main" count="183" uniqueCount="117">
  <si>
    <t>Hours of TA 1 to 1</t>
  </si>
  <si>
    <t>New Banding</t>
  </si>
  <si>
    <t>H</t>
  </si>
  <si>
    <t>J</t>
  </si>
  <si>
    <t>L</t>
  </si>
  <si>
    <t>A</t>
  </si>
  <si>
    <t>B</t>
  </si>
  <si>
    <t>C</t>
  </si>
  <si>
    <t>D</t>
  </si>
  <si>
    <t>E</t>
  </si>
  <si>
    <t>F</t>
  </si>
  <si>
    <t>Top Up £</t>
  </si>
  <si>
    <t>PD1</t>
  </si>
  <si>
    <t>PD2</t>
  </si>
  <si>
    <t>PD3</t>
  </si>
  <si>
    <t>S&amp;L1</t>
  </si>
  <si>
    <t>S&amp;L2</t>
  </si>
  <si>
    <t>S&amp;L3</t>
  </si>
  <si>
    <t>ASDP1</t>
  </si>
  <si>
    <t>ASDP2</t>
  </si>
  <si>
    <t>ASDP3</t>
  </si>
  <si>
    <t>ASDS 1</t>
  </si>
  <si>
    <t>ASDS 2</t>
  </si>
  <si>
    <t>ASDS 3</t>
  </si>
  <si>
    <t>HI 1</t>
  </si>
  <si>
    <t>HI 2</t>
  </si>
  <si>
    <t>HI 3</t>
  </si>
  <si>
    <t>SpLit 1</t>
  </si>
  <si>
    <t>SpLit 2</t>
  </si>
  <si>
    <t>SpLit 3</t>
  </si>
  <si>
    <t>Speech &amp; Language S&amp;L - Winchcombe Primary School (15 places)</t>
  </si>
  <si>
    <t>Hearing Impaired Secondary HI(S) - Kennet School (10 places)</t>
  </si>
  <si>
    <t>Specific Literacy Difficulties SpLit - Trinity School (30 places)</t>
  </si>
  <si>
    <t xml:space="preserve">Total Funding Rate £ </t>
  </si>
  <si>
    <t>Total Funding Rate £</t>
  </si>
  <si>
    <t>Staffing Ratio</t>
  </si>
  <si>
    <t>as band 1 + 25% 1:1</t>
  </si>
  <si>
    <t>as band 1 + 50% 1:1</t>
  </si>
  <si>
    <t>Funding is Based On</t>
  </si>
  <si>
    <t>Teacher 1:10, TA 1:6</t>
  </si>
  <si>
    <t>West Berkshire Council Schools</t>
  </si>
  <si>
    <t xml:space="preserve">MLD1: MLD primary need.  No significant additional difficulties other than those which would normally be associated with MLD. </t>
  </si>
  <si>
    <t xml:space="preserve">MLD2: MLD primary need. Some additional difficulties relating either to behaviour, communication, physical / sensory or medical needs. Requiring basic MLD staffing plus 25% 1 to 1 TA. </t>
  </si>
  <si>
    <t>MLD3: MLD primary need.  Significant additional difficulties relating either to behaviour, communication, physical / sensory or medical needs. Requiring basic MLD staffing plus 50% 1 to 1 TA</t>
  </si>
  <si>
    <t>MLD4: MLD primary need.  Significant additional difficulties relating either to behaviour, communication, physical / sensory or medical needs. Requiring basic MLD staffing plus 75% 1 to 1 TA</t>
  </si>
  <si>
    <t>MLD5: MLD primary need.  Extreme level of additional need which may be equal to the primary need in degree of difficulty and the way it affects learning - behaviour, communication, physical/sensory or medical. Requiring basic MLD staffing plus 100% 1 to 1 TA</t>
  </si>
  <si>
    <t>MLD6: MLD primary need.  Extreme level of additional need which may be equal to the primary needs in degree of difficulty and the way it affects learning - behaviour, communication, physical / sensory or medical .  Requiring basic MLD staffing plus 100% 1 to 1 support provided by a qualified enabler.</t>
  </si>
  <si>
    <t>SLD1: SLD primary need.  No significant additional difficulties other than those which would normally be associated with SLD.</t>
  </si>
  <si>
    <t>SLD2: SLD primary need.  Some additional difficulties relating either to behaviour, communication, physical / sensory or medical needs. Requiring basic SLD staffing plus 25% 1 to 1 TA .</t>
  </si>
  <si>
    <t>SLD3: SLD primary need.  Significant additional difficulties relating either to behaviour, communication, physical / sensory or medical needs. Requiring basic SLD staffing plus 50% 1 to 1 TA .</t>
  </si>
  <si>
    <t>SLD4: SLD primary need.  Significant additional difficulties relating either to behaviour, communication, physical / sensory or medical needs. Requiring basic SLD staffing plus 75% 1 to 1 TA .</t>
  </si>
  <si>
    <t>SLD5: SLD primary need.  Extreme level of additional need which may be equal to the primary need in degree of difficulty and the way it affects learning - behaviour, communication, physical / sensory or medical .  Requiring basic SLD staffing plus 100% 1:1 TA.</t>
  </si>
  <si>
    <t>SLD6: SLD primary need.  Extreme level of additional need which may be equal to the primary need in degree of difficulty and the way it affects learning - behaviour, communication, physical / sensory or medical .  Requiring basic SLD staffing plus 100% 1:1 support provided by a qualified enabler.</t>
  </si>
  <si>
    <t>PMLD1: Working at ‘P’ levels 1-4.  Highly complex needs requiring 1:1 input for significant periods of time in order to access the curriculum</t>
  </si>
  <si>
    <t>PMLD2: Working at “P” LEVELS 1-4. Highly complex needs requiring 1:1 input at all times in order to access the curriculum.</t>
  </si>
  <si>
    <t>ASD1: ASD primary need with moderate / severe learning difficulties and behaviours normally associated with ASD.</t>
  </si>
  <si>
    <t>ASD2: ASD primary need with moderate / severe learning difficulties. Additional needs related to challenging behaviour and/or sensory, physical or medical difficulties. Requiring  basic ASD staffing plus 50% 1:1 TA.</t>
  </si>
  <si>
    <t>ASD3: ASD primary need with moderate / severe learning difficulties. Additional needs related to challenging behaviour and/or sensory, physical or medical difficulties. Requiring  basic ASD staffing plus 75% 1:1 TA.</t>
  </si>
  <si>
    <t>ASD4: ASD primary need with moderate /severe learning difficulties. Significant additional needs generally related to challenging behaviour  and/or sensory, physical or medical difficulties requiring basic ASD staffing plus 100% TA</t>
  </si>
  <si>
    <t>ASD5: ASD primary need with moderate / severe learning difficulties and/or PMLD. May have pre verbal communication. Exceptional additional needs related to challenging behaviour and/or sensory, physical or medical difficulties. Requiring  teaching ratios of 1: 3 plus 1:1 TA support.</t>
  </si>
  <si>
    <t>as band 1 + 75% 1:1</t>
  </si>
  <si>
    <t>as band 1 + 100% 1:1</t>
  </si>
  <si>
    <t>as band 1 + 100% 1:1 qualified enabler</t>
  </si>
  <si>
    <t>Teacher 1:10, HLTA 1:10</t>
  </si>
  <si>
    <t>Teacher 1:7, HLTA 1:7</t>
  </si>
  <si>
    <t>Teacher 1:5, HLTA 3:5</t>
  </si>
  <si>
    <t>Teacher 1:5, HLTA 1:1</t>
  </si>
  <si>
    <t>Autistic Spectrum Disorder Primary ASD(P) - Theale Primary (10 places)</t>
  </si>
  <si>
    <t>Physically Disabled Primary PD(P) - Speenhamland School (10 places)</t>
  </si>
  <si>
    <t>ASD1a (FROM APRIL 2015)</t>
  </si>
  <si>
    <t>ASD6 (FROM APRIL 2015)</t>
  </si>
  <si>
    <t>ASD7 (FROM APRIL 2015)</t>
  </si>
  <si>
    <t>Teacher 1:3, TA 2:1 (band D)</t>
  </si>
  <si>
    <t>Teacher 1:6, HLTA (band D) 1:6</t>
  </si>
  <si>
    <t>as band 1 + 25% 1:1 TA (band C)</t>
  </si>
  <si>
    <t>as band 1 + 50% 1:1 TA (band C)</t>
  </si>
  <si>
    <t>as band 1 + 75% 1:1 TA (band C)</t>
  </si>
  <si>
    <t>as band 1 + 100% 1:1 TA (band D)</t>
  </si>
  <si>
    <t>Teacher 1:3, TA 1:1 (band D)</t>
  </si>
  <si>
    <t>as band 1 + 200% 1:1 TA (band D)</t>
  </si>
  <si>
    <t>Hearing Impaired Junior HI(P) - Westwood Farm Schools (10 places)</t>
  </si>
  <si>
    <t>Needs above Band E32.5 (M) will be considered on a case by case basis</t>
  </si>
  <si>
    <t>G</t>
  </si>
  <si>
    <t>I</t>
  </si>
  <si>
    <t>K</t>
  </si>
  <si>
    <t>M</t>
  </si>
  <si>
    <t>Support per Week</t>
  </si>
  <si>
    <t>Mainstream Pupils Year R to 11</t>
  </si>
  <si>
    <t xml:space="preserve">First £6,000 included in school formula funding - the notional SEN allocation </t>
  </si>
  <si>
    <t>Early Years Only:</t>
  </si>
  <si>
    <t>Physically disabled Secondary PD(S) - Kennet School (22 places)</t>
  </si>
  <si>
    <r>
      <rPr>
        <b/>
        <sz val="12"/>
        <rFont val="Arial"/>
        <family val="2"/>
      </rPr>
      <t>Moderate Learning Difficulty (MLD)</t>
    </r>
    <r>
      <rPr>
        <b/>
        <sz val="10"/>
        <rFont val="Arial"/>
        <family val="2"/>
      </rPr>
      <t xml:space="preserve"> —</t>
    </r>
    <r>
      <rPr>
        <sz val="10"/>
        <rFont val="Arial"/>
        <family val="2"/>
      </rPr>
      <t xml:space="preserve"> Pupils with moderate learning difficulties will have attainments significantly below expected levels in most areas of the curriculum, despite appropriate interventions.  Their needs will not be able to be met by normal differentiation and the flexibilities of the National Curriculum. Pupils with moderate learning difficulties have much greater difficulty than their peers in acquiring basic literacy and numeracy skills and in understanding concepts. They may also have associated speech and language delay, low self-esteem, low levels of concentration and under-developed social skills.</t>
    </r>
  </si>
  <si>
    <r>
      <rPr>
        <b/>
        <sz val="12"/>
        <rFont val="Arial"/>
        <family val="2"/>
      </rPr>
      <t xml:space="preserve">Severe Learning Difficulty (SLD) </t>
    </r>
    <r>
      <rPr>
        <b/>
        <sz val="10"/>
        <rFont val="Arial"/>
        <family val="2"/>
      </rPr>
      <t>- </t>
    </r>
    <r>
      <rPr>
        <sz val="10"/>
        <rFont val="Arial"/>
        <family val="2"/>
      </rPr>
      <t xml:space="preserve"> Pupils with severe learning difficulties have significant intellectual or cognitive impairments.  This has a major effect on their ability to participate in the school curriculum without support.  They may also have difficulties in mobility and co-ordination, communication and perception and the acquisition of self-help skills.  Pupils with severe learning difficulties need support in all areas of the curriculum.  They may also require teaching of self-help, independence and social skills.  Some pupils may use sign and symbols but most will be able to hold simple conversations.  Their attainments may be within the upper P scale range (P4-P8) for much of their school careers (that is below level 1 of the National Curriculum). </t>
    </r>
  </si>
  <si>
    <r>
      <rPr>
        <b/>
        <sz val="12"/>
        <rFont val="Arial"/>
        <family val="2"/>
      </rPr>
      <t>Profound and Multiple Learning Difficulty (PMLD)</t>
    </r>
    <r>
      <rPr>
        <b/>
        <sz val="10"/>
        <rFont val="Arial"/>
        <family val="2"/>
      </rPr>
      <t xml:space="preserve"> -</t>
    </r>
    <r>
      <rPr>
        <sz val="10"/>
        <rFont val="Arial"/>
        <family val="2"/>
      </rPr>
      <t>  Pupils with profound and multiple learning difficulties have complex learning needs.  In addition to very severe learning difficulties, pupils have other significant difficulties, such as physical disabilities, sensory impairment or a severe medical condition.  Pupils require a high level of adult support, both for their learning needs and also for their personal care.  They are likely to need sensory stimulation and a curriculum broken down into very small steps.  Some pupils communicate by gesture, eye pointing or symbols, others by very simple language.  Their attainments are likely to remain in the early P scale range (P1-P4) throughout their school careers (that is below level 1 of the National Curriculum). </t>
    </r>
  </si>
  <si>
    <r>
      <rPr>
        <b/>
        <sz val="12"/>
        <rFont val="Arial"/>
        <family val="2"/>
      </rPr>
      <t xml:space="preserve">Autistic Spectrum Disorder (ASD) </t>
    </r>
    <r>
      <rPr>
        <b/>
        <sz val="10"/>
        <rFont val="Arial"/>
        <family val="2"/>
      </rPr>
      <t>- </t>
    </r>
    <r>
      <rPr>
        <sz val="10"/>
        <rFont val="Arial"/>
        <family val="2"/>
      </rPr>
      <t xml:space="preserve"> Pupils with autistic spectrum disorder find it difficult to: understand and use non-verbal and verbal communication; understand social behaviour - which affects their ability to interact with children and adults; think and behave flexibly - which may be shown in restricted, obsessional or repetitive activities. Pupils with ASD cover the full range of ability and the severity of their impairment varies widely. Some pupils also have learning disabilities or other difficulties, making diagnosis difficult. Pupils with autistic spectrum disorders may have a difficulty in understanding the communication of others and in developing effective communication themselves. Many are delayed in learning to speak and some never develop meaningful speech. Pupils find it difficult to understand the social behaviour of others. They are literal thinkers and fail to understand the social context. They can experience high levels of stress and anxiety in settings that don't meet their needs or when routines are changed. This can lead to inappropriate behaviour. Some pupils with autistic spectrum disorders have a different perception of sounds, lights, smell, touch and taste and this affects their response to these sensations, including sensory integration. They may have unusual sleep and behaviour patterns. Young pupils may not play with toys in a conventional and imaginative way but instead use toys rigidly or repetitively e.g. watching moving parts of machinery for long periods with intense concentration. They find it hard to generalise skills and have difficulty adapting to new situations and often prefer routine.</t>
    </r>
  </si>
  <si>
    <t>Bands H, J &amp; L being phased out from September 2014</t>
  </si>
  <si>
    <t>Autistic Spectrum Disorder Secondary ASD(S) - Trinity School (13 places)</t>
  </si>
  <si>
    <t>Autistic Spectrum Disorder Primary ASD(P) - Fir Tree Primary (7 places)</t>
  </si>
  <si>
    <t>Autistic Spectrum Disorder Secondary ASD(S) - Theale Green Secondary School (14 places)</t>
  </si>
  <si>
    <t>PD4</t>
  </si>
  <si>
    <t>Special Schools 2022/23</t>
  </si>
  <si>
    <t>Bandings &amp; Top Ups for High Needs Pupils 2023/2024</t>
  </si>
  <si>
    <t>Nursery &amp; Mainstream Schools 2023/24</t>
  </si>
  <si>
    <t>Resource Units in Mainstream Schools 2023/24</t>
  </si>
  <si>
    <t>Special Schools 2023/24</t>
  </si>
  <si>
    <t>SBF22.5 (significant funding + base funding)</t>
  </si>
  <si>
    <t>HBF27.5 (high level funding + base funding)</t>
  </si>
  <si>
    <t>EBF32.5 (exceptional funding + base funding)</t>
  </si>
  <si>
    <t>A17.5 (Additional Funding)</t>
  </si>
  <si>
    <t>S22.5 (Significant Funding)</t>
  </si>
  <si>
    <t>H27.5 (High Level Funding)</t>
  </si>
  <si>
    <t>E32.5 (Exceptional Funding)</t>
  </si>
  <si>
    <t>Teacher 1:10, HLTA 1:10, TA 1:2.5</t>
  </si>
  <si>
    <t>Teacher 1:10, HLTA 1:15, TA 1:10</t>
  </si>
  <si>
    <t>Teacher 1:5, HLTA 1:5, TA 1:2</t>
  </si>
  <si>
    <t>Teacher 1:7.5, HLTA 1:5, TA 1:1.875</t>
  </si>
  <si>
    <t>Teacher 1:5, HLTA 1:2.5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</si>
</sst>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font>
    <font>
      <sz val="8"/>
      <name val="Arial"/>
      <family val="2"/>
    </font>
    <font>
      <b/>
      <sz val="10"/>
      <name val="Arial"/>
      <family val="2"/>
    </font>
    <font>
      <sz val="10"/>
      <name val="Arial"/>
      <family val="2"/>
    </font>
    <font>
      <b/>
      <sz val="14"/>
      <color indexed="9"/>
      <name val="Arial"/>
      <family val="2"/>
    </font>
    <font>
      <b/>
      <sz val="11"/>
      <name val="Arial"/>
      <family val="2"/>
    </font>
    <font>
      <b/>
      <sz val="16"/>
      <color indexed="9"/>
      <name val="Arial"/>
      <family val="2"/>
    </font>
    <font>
      <b/>
      <sz val="12"/>
      <name val="Arial"/>
      <family val="2"/>
    </font>
    <font>
      <b/>
      <sz val="18"/>
      <color indexed="9"/>
      <name val="Arial"/>
      <family val="2"/>
    </font>
    <font>
      <b/>
      <sz val="10"/>
      <color theme="1"/>
      <name val="Arial"/>
      <family val="2"/>
    </font>
    <font>
      <b/>
      <sz val="10"/>
      <color rgb="FFFF0000"/>
      <name val="Arial"/>
      <family val="2"/>
    </font>
    <font>
      <sz val="10"/>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63"/>
        <bgColor indexed="64"/>
      </patternFill>
    </fill>
    <fill>
      <patternFill patternType="solid">
        <fgColor theme="2" tint="-0.249977111117893"/>
        <bgColor indexed="64"/>
      </patternFill>
    </fill>
    <fill>
      <patternFill patternType="solid">
        <fgColor rgb="FFFFFFA7"/>
        <bgColor indexed="64"/>
      </patternFill>
    </fill>
    <fill>
      <patternFill patternType="solid">
        <fgColor rgb="FFFFFF99"/>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99"/>
        <bgColor indexed="46"/>
      </patternFill>
    </fill>
    <fill>
      <patternFill patternType="solid">
        <fgColor theme="6" tint="0.59999389629810485"/>
        <bgColor indexed="64"/>
      </patternFill>
    </fill>
  </fills>
  <borders count="18">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s>
  <cellStyleXfs count="1">
    <xf numFmtId="0" fontId="0" fillId="0" borderId="0"/>
  </cellStyleXfs>
  <cellXfs count="101">
    <xf numFmtId="0" fontId="0" fillId="0" borderId="0" xfId="0"/>
    <xf numFmtId="0" fontId="2" fillId="0" borderId="0" xfId="0" applyFont="1" applyBorder="1" applyAlignment="1">
      <alignment horizontal="center"/>
    </xf>
    <xf numFmtId="0" fontId="2" fillId="0" borderId="0" xfId="0" applyFont="1" applyFill="1" applyBorder="1" applyAlignment="1">
      <alignment horizontal="center"/>
    </xf>
    <xf numFmtId="3" fontId="0" fillId="0" borderId="0" xfId="0" applyNumberFormat="1" applyFill="1" applyBorder="1"/>
    <xf numFmtId="164" fontId="0" fillId="0" borderId="0" xfId="0" applyNumberFormat="1" applyBorder="1" applyAlignment="1">
      <alignment horizontal="center"/>
    </xf>
    <xf numFmtId="164" fontId="3" fillId="0" borderId="0" xfId="0" applyNumberFormat="1" applyFont="1" applyBorder="1" applyAlignment="1">
      <alignment horizontal="center"/>
    </xf>
    <xf numFmtId="0" fontId="0" fillId="0" borderId="0" xfId="0" applyBorder="1"/>
    <xf numFmtId="0" fontId="3" fillId="0" borderId="0" xfId="0" applyFont="1" applyBorder="1" applyAlignment="1">
      <alignment wrapText="1"/>
    </xf>
    <xf numFmtId="3" fontId="0" fillId="0" borderId="0" xfId="0" applyNumberFormat="1" applyBorder="1"/>
    <xf numFmtId="0" fontId="3" fillId="0" borderId="2" xfId="0" applyFont="1" applyBorder="1" applyAlignment="1">
      <alignment wrapText="1"/>
    </xf>
    <xf numFmtId="3" fontId="0" fillId="0" borderId="2" xfId="0" applyNumberFormat="1" applyBorder="1"/>
    <xf numFmtId="0" fontId="3" fillId="0" borderId="0" xfId="0" applyFont="1" applyFill="1" applyBorder="1" applyAlignment="1">
      <alignment wrapText="1"/>
    </xf>
    <xf numFmtId="0" fontId="0" fillId="0" borderId="0" xfId="0" applyFill="1" applyBorder="1"/>
    <xf numFmtId="0" fontId="3" fillId="0" borderId="3" xfId="0" applyFont="1" applyFill="1" applyBorder="1" applyAlignment="1">
      <alignment wrapText="1"/>
    </xf>
    <xf numFmtId="0" fontId="0" fillId="0" borderId="1" xfId="0" applyBorder="1" applyAlignment="1">
      <alignment vertical="center"/>
    </xf>
    <xf numFmtId="0" fontId="0" fillId="3" borderId="0" xfId="0" applyFill="1" applyBorder="1"/>
    <xf numFmtId="0" fontId="2" fillId="0" borderId="6" xfId="0" applyFont="1" applyBorder="1" applyAlignment="1">
      <alignment horizontal="center" wrapText="1"/>
    </xf>
    <xf numFmtId="0" fontId="2" fillId="0" borderId="7" xfId="0" applyFont="1" applyFill="1" applyBorder="1" applyAlignment="1">
      <alignment horizontal="center"/>
    </xf>
    <xf numFmtId="0" fontId="3" fillId="0" borderId="6" xfId="0" applyFont="1" applyBorder="1" applyAlignment="1">
      <alignment horizontal="center"/>
    </xf>
    <xf numFmtId="0" fontId="0" fillId="0" borderId="5" xfId="0" applyBorder="1" applyAlignment="1">
      <alignment vertical="center"/>
    </xf>
    <xf numFmtId="0" fontId="3" fillId="5" borderId="10" xfId="0" applyFont="1" applyFill="1" applyBorder="1" applyAlignment="1">
      <alignment vertical="center"/>
    </xf>
    <xf numFmtId="0" fontId="0" fillId="5" borderId="11" xfId="0" applyFill="1" applyBorder="1" applyAlignment="1">
      <alignment vertical="center"/>
    </xf>
    <xf numFmtId="0" fontId="0" fillId="5" borderId="12" xfId="0" applyFill="1" applyBorder="1" applyAlignment="1">
      <alignment vertical="center"/>
    </xf>
    <xf numFmtId="0" fontId="0" fillId="0" borderId="6" xfId="0" applyBorder="1" applyAlignment="1">
      <alignment vertical="top"/>
    </xf>
    <xf numFmtId="0" fontId="0" fillId="0" borderId="8" xfId="0" applyBorder="1" applyAlignment="1">
      <alignment vertical="top"/>
    </xf>
    <xf numFmtId="0" fontId="0" fillId="0" borderId="10" xfId="0" applyBorder="1" applyAlignment="1">
      <alignment vertical="top"/>
    </xf>
    <xf numFmtId="0" fontId="3" fillId="0" borderId="11" xfId="0" applyFont="1" applyBorder="1" applyAlignment="1">
      <alignment wrapText="1"/>
    </xf>
    <xf numFmtId="3" fontId="0" fillId="0" borderId="11" xfId="0" applyNumberFormat="1" applyBorder="1"/>
    <xf numFmtId="0" fontId="0" fillId="3" borderId="13" xfId="0" applyFill="1" applyBorder="1"/>
    <xf numFmtId="0" fontId="3" fillId="0" borderId="6" xfId="0" applyFont="1" applyBorder="1" applyAlignment="1">
      <alignment wrapText="1"/>
    </xf>
    <xf numFmtId="0" fontId="3" fillId="0" borderId="10" xfId="0" applyFont="1" applyBorder="1" applyAlignment="1">
      <alignment wrapText="1"/>
    </xf>
    <xf numFmtId="0" fontId="3" fillId="0" borderId="11" xfId="0" applyFont="1" applyFill="1" applyBorder="1" applyAlignment="1">
      <alignment wrapText="1"/>
    </xf>
    <xf numFmtId="0" fontId="0" fillId="0" borderId="11" xfId="0" applyFill="1" applyBorder="1" applyAlignment="1">
      <alignment wrapText="1"/>
    </xf>
    <xf numFmtId="3" fontId="0" fillId="0" borderId="11" xfId="0" applyNumberFormat="1" applyFill="1" applyBorder="1"/>
    <xf numFmtId="0" fontId="0" fillId="0" borderId="11" xfId="0" applyBorder="1" applyAlignment="1">
      <alignment wrapText="1"/>
    </xf>
    <xf numFmtId="3" fontId="0" fillId="6" borderId="7" xfId="0" applyNumberFormat="1" applyFill="1" applyBorder="1"/>
    <xf numFmtId="0" fontId="4" fillId="0" borderId="0" xfId="0" applyFont="1" applyFill="1" applyBorder="1" applyAlignment="1">
      <alignment horizontal="center" vertical="center"/>
    </xf>
    <xf numFmtId="0" fontId="3" fillId="0" borderId="4" xfId="0" applyFont="1" applyBorder="1" applyAlignment="1">
      <alignment vertical="center"/>
    </xf>
    <xf numFmtId="3" fontId="0" fillId="7" borderId="0" xfId="0" applyNumberFormat="1" applyFill="1" applyBorder="1"/>
    <xf numFmtId="164" fontId="0" fillId="0" borderId="0" xfId="0" applyNumberFormat="1" applyFill="1" applyBorder="1" applyAlignment="1">
      <alignment horizontal="center"/>
    </xf>
    <xf numFmtId="3" fontId="3" fillId="10" borderId="0" xfId="0" applyNumberFormat="1" applyFont="1" applyFill="1" applyBorder="1" applyAlignment="1">
      <alignment horizontal="right"/>
    </xf>
    <xf numFmtId="0" fontId="0" fillId="9" borderId="4" xfId="0" applyFill="1" applyBorder="1"/>
    <xf numFmtId="0" fontId="0" fillId="9" borderId="1" xfId="0" applyFill="1" applyBorder="1"/>
    <xf numFmtId="0" fontId="0" fillId="9" borderId="5" xfId="0" applyFill="1" applyBorder="1"/>
    <xf numFmtId="0" fontId="2" fillId="9" borderId="6" xfId="0" applyFont="1" applyFill="1" applyBorder="1" applyAlignment="1">
      <alignment horizontal="center"/>
    </xf>
    <xf numFmtId="0" fontId="2" fillId="9" borderId="0" xfId="0" applyFont="1" applyFill="1" applyBorder="1" applyAlignment="1">
      <alignment horizontal="center"/>
    </xf>
    <xf numFmtId="0" fontId="2" fillId="9" borderId="7" xfId="0" applyFont="1" applyFill="1" applyBorder="1" applyAlignment="1">
      <alignment horizontal="center"/>
    </xf>
    <xf numFmtId="0" fontId="2" fillId="9" borderId="8" xfId="0" applyFont="1" applyFill="1" applyBorder="1" applyAlignment="1">
      <alignment horizontal="center"/>
    </xf>
    <xf numFmtId="0" fontId="2" fillId="9" borderId="2" xfId="0" applyFont="1" applyFill="1" applyBorder="1" applyAlignment="1">
      <alignment horizontal="center"/>
    </xf>
    <xf numFmtId="0" fontId="2" fillId="9" borderId="9" xfId="0" applyFont="1" applyFill="1" applyBorder="1" applyAlignment="1">
      <alignment horizontal="center"/>
    </xf>
    <xf numFmtId="0" fontId="2" fillId="11" borderId="4" xfId="0" applyFont="1" applyFill="1" applyBorder="1" applyAlignment="1">
      <alignment vertical="top"/>
    </xf>
    <xf numFmtId="0" fontId="5" fillId="11" borderId="1" xfId="0" applyFont="1" applyFill="1" applyBorder="1" applyAlignment="1">
      <alignment wrapText="1"/>
    </xf>
    <xf numFmtId="3" fontId="0" fillId="11" borderId="1" xfId="0" applyNumberFormat="1" applyFill="1" applyBorder="1"/>
    <xf numFmtId="0" fontId="2" fillId="11" borderId="6" xfId="0" applyFont="1" applyFill="1" applyBorder="1" applyAlignment="1">
      <alignment vertical="top"/>
    </xf>
    <xf numFmtId="0" fontId="5" fillId="11" borderId="0" xfId="0" applyFont="1" applyFill="1" applyBorder="1" applyAlignment="1">
      <alignment wrapText="1"/>
    </xf>
    <xf numFmtId="3" fontId="0" fillId="11" borderId="0" xfId="0" applyNumberFormat="1" applyFill="1" applyBorder="1"/>
    <xf numFmtId="0" fontId="0" fillId="11" borderId="1" xfId="0" applyFill="1" applyBorder="1"/>
    <xf numFmtId="0" fontId="0" fillId="11" borderId="5" xfId="0" applyFill="1" applyBorder="1"/>
    <xf numFmtId="3" fontId="0" fillId="7" borderId="7" xfId="0" applyNumberFormat="1" applyFill="1" applyBorder="1"/>
    <xf numFmtId="3" fontId="0" fillId="2" borderId="9" xfId="0" applyNumberFormat="1" applyFill="1" applyBorder="1"/>
    <xf numFmtId="3" fontId="0" fillId="11" borderId="7" xfId="0" applyNumberFormat="1" applyFill="1" applyBorder="1"/>
    <xf numFmtId="3" fontId="0" fillId="11" borderId="5" xfId="0" applyNumberFormat="1" applyFill="1" applyBorder="1"/>
    <xf numFmtId="3" fontId="0" fillId="2" borderId="12" xfId="0" applyNumberFormat="1" applyFill="1" applyBorder="1"/>
    <xf numFmtId="0" fontId="2" fillId="11" borderId="6" xfId="0" applyFont="1" applyFill="1" applyBorder="1" applyAlignment="1">
      <alignment horizontal="center"/>
    </xf>
    <xf numFmtId="0" fontId="2" fillId="11" borderId="4" xfId="0" applyFont="1" applyFill="1" applyBorder="1" applyAlignment="1">
      <alignment horizontal="center" wrapText="1"/>
    </xf>
    <xf numFmtId="0" fontId="2" fillId="0" borderId="1" xfId="0" applyFont="1" applyBorder="1" applyAlignment="1">
      <alignment horizontal="center"/>
    </xf>
    <xf numFmtId="0" fontId="2" fillId="0" borderId="1" xfId="0" applyFont="1" applyFill="1" applyBorder="1" applyAlignment="1">
      <alignment horizontal="center"/>
    </xf>
    <xf numFmtId="0" fontId="2" fillId="0" borderId="5" xfId="0" applyFont="1" applyFill="1" applyBorder="1" applyAlignment="1">
      <alignment horizontal="center"/>
    </xf>
    <xf numFmtId="0" fontId="3" fillId="0" borderId="8" xfId="0" applyFont="1" applyBorder="1" applyAlignment="1">
      <alignment horizontal="center"/>
    </xf>
    <xf numFmtId="164" fontId="3" fillId="0" borderId="2" xfId="0" applyNumberFormat="1" applyFont="1" applyBorder="1" applyAlignment="1">
      <alignment horizontal="center"/>
    </xf>
    <xf numFmtId="0" fontId="2" fillId="0" borderId="9" xfId="0" applyFont="1" applyFill="1" applyBorder="1" applyAlignment="1">
      <alignment horizontal="center"/>
    </xf>
    <xf numFmtId="0" fontId="10" fillId="11" borderId="0" xfId="0" applyFont="1" applyFill="1" applyBorder="1" applyAlignment="1">
      <alignment wrapText="1"/>
    </xf>
    <xf numFmtId="3" fontId="10" fillId="11" borderId="0" xfId="0" applyNumberFormat="1" applyFont="1" applyFill="1" applyBorder="1"/>
    <xf numFmtId="3" fontId="10" fillId="11" borderId="5" xfId="0" applyNumberFormat="1" applyFont="1" applyFill="1" applyBorder="1"/>
    <xf numFmtId="0" fontId="10" fillId="0" borderId="0" xfId="0" applyFont="1"/>
    <xf numFmtId="0" fontId="9" fillId="11" borderId="6" xfId="0" applyFont="1" applyFill="1" applyBorder="1" applyAlignment="1">
      <alignment vertical="top"/>
    </xf>
    <xf numFmtId="0" fontId="3" fillId="0" borderId="0" xfId="0" applyFont="1"/>
    <xf numFmtId="0" fontId="3" fillId="0" borderId="6" xfId="0" applyFont="1" applyBorder="1" applyAlignment="1">
      <alignment vertical="top"/>
    </xf>
    <xf numFmtId="0" fontId="3" fillId="0" borderId="0" xfId="0" applyFont="1" applyFill="1"/>
    <xf numFmtId="0" fontId="0" fillId="0" borderId="0" xfId="0" applyFill="1"/>
    <xf numFmtId="0" fontId="3" fillId="0" borderId="2" xfId="0" applyFont="1" applyFill="1" applyBorder="1" applyAlignment="1">
      <alignment wrapText="1"/>
    </xf>
    <xf numFmtId="0" fontId="11" fillId="0" borderId="0" xfId="0" applyFont="1"/>
    <xf numFmtId="0" fontId="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Border="1"/>
    <xf numFmtId="0" fontId="0" fillId="0" borderId="11" xfId="0" applyFill="1" applyBorder="1"/>
    <xf numFmtId="0" fontId="3" fillId="0" borderId="6" xfId="0" applyFont="1" applyFill="1" applyBorder="1" applyAlignment="1">
      <alignment horizontal="center"/>
    </xf>
    <xf numFmtId="3" fontId="0" fillId="0" borderId="0" xfId="0" applyNumberFormat="1"/>
    <xf numFmtId="0" fontId="8" fillId="8" borderId="17" xfId="0" applyFont="1" applyFill="1" applyBorder="1" applyAlignment="1">
      <alignment horizontal="center" vertical="center"/>
    </xf>
    <xf numFmtId="0" fontId="8" fillId="8" borderId="13"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11" xfId="0" applyFont="1" applyFill="1" applyBorder="1" applyAlignment="1">
      <alignment horizontal="center" vertical="center"/>
    </xf>
    <xf numFmtId="0" fontId="2" fillId="0" borderId="4" xfId="0" applyFont="1" applyBorder="1" applyAlignment="1">
      <alignment horizontal="left" wrapText="1" readingOrder="1"/>
    </xf>
    <xf numFmtId="0" fontId="2" fillId="0" borderId="1" xfId="0" applyFont="1" applyBorder="1" applyAlignment="1">
      <alignment horizontal="left" wrapText="1" readingOrder="1"/>
    </xf>
    <xf numFmtId="0" fontId="2" fillId="0" borderId="5" xfId="0" applyFont="1" applyBorder="1" applyAlignment="1">
      <alignment horizontal="left" wrapText="1" readingOrder="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2" fillId="0" borderId="4"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tabSelected="1" zoomScaleNormal="100" workbookViewId="0">
      <selection activeCell="G8" sqref="G8"/>
    </sheetView>
  </sheetViews>
  <sheetFormatPr defaultRowHeight="13.2" x14ac:dyDescent="0.25"/>
  <cols>
    <col min="1" max="1" width="38.44140625" customWidth="1"/>
    <col min="2" max="2" width="22.5546875" customWidth="1"/>
    <col min="3" max="3" width="21.21875" customWidth="1"/>
    <col min="4" max="4" width="18.44140625" customWidth="1"/>
  </cols>
  <sheetData>
    <row r="1" spans="1:4" ht="18" customHeight="1" thickTop="1" x14ac:dyDescent="0.25">
      <c r="A1" s="88" t="s">
        <v>40</v>
      </c>
      <c r="B1" s="89"/>
      <c r="C1" s="89"/>
      <c r="D1" s="89"/>
    </row>
    <row r="2" spans="1:4" ht="24" customHeight="1" thickBot="1" x14ac:dyDescent="0.3">
      <c r="A2" s="90" t="s">
        <v>101</v>
      </c>
      <c r="B2" s="91"/>
      <c r="C2" s="91"/>
      <c r="D2" s="91"/>
    </row>
    <row r="3" spans="1:4" ht="15" customHeight="1" thickTop="1" thickBot="1" x14ac:dyDescent="0.3">
      <c r="A3" s="36"/>
      <c r="B3" s="36"/>
      <c r="C3" s="36"/>
      <c r="D3" s="36"/>
    </row>
    <row r="4" spans="1:4" ht="22.5" customHeight="1" thickTop="1" thickBot="1" x14ac:dyDescent="0.3">
      <c r="A4" s="95" t="s">
        <v>102</v>
      </c>
      <c r="B4" s="96"/>
      <c r="C4" s="96"/>
      <c r="D4" s="97"/>
    </row>
    <row r="5" spans="1:4" x14ac:dyDescent="0.25">
      <c r="A5" s="41"/>
      <c r="B5" s="42"/>
      <c r="C5" s="42"/>
      <c r="D5" s="43"/>
    </row>
    <row r="6" spans="1:4" x14ac:dyDescent="0.25">
      <c r="A6" s="44" t="s">
        <v>1</v>
      </c>
      <c r="B6" s="45" t="s">
        <v>0</v>
      </c>
      <c r="C6" s="45" t="s">
        <v>34</v>
      </c>
      <c r="D6" s="46" t="s">
        <v>11</v>
      </c>
    </row>
    <row r="7" spans="1:4" ht="13.8" thickBot="1" x14ac:dyDescent="0.3">
      <c r="A7" s="47"/>
      <c r="B7" s="48" t="s">
        <v>86</v>
      </c>
      <c r="C7" s="48"/>
      <c r="D7" s="49"/>
    </row>
    <row r="8" spans="1:4" ht="18" customHeight="1" x14ac:dyDescent="0.25">
      <c r="A8" s="64" t="s">
        <v>89</v>
      </c>
      <c r="B8" s="65"/>
      <c r="C8" s="66"/>
      <c r="D8" s="67"/>
    </row>
    <row r="9" spans="1:4" x14ac:dyDescent="0.25">
      <c r="A9" s="18" t="s">
        <v>5</v>
      </c>
      <c r="B9" s="5">
        <v>2.5</v>
      </c>
      <c r="C9" s="40">
        <v>965</v>
      </c>
      <c r="D9" s="17"/>
    </row>
    <row r="10" spans="1:4" x14ac:dyDescent="0.25">
      <c r="A10" s="18" t="s">
        <v>6</v>
      </c>
      <c r="B10" s="5">
        <v>5</v>
      </c>
      <c r="C10" s="40">
        <v>1920</v>
      </c>
      <c r="D10" s="17"/>
    </row>
    <row r="11" spans="1:4" x14ac:dyDescent="0.25">
      <c r="A11" s="18" t="s">
        <v>7</v>
      </c>
      <c r="B11" s="5">
        <v>7.5</v>
      </c>
      <c r="C11" s="40">
        <v>2886</v>
      </c>
      <c r="D11" s="17"/>
    </row>
    <row r="12" spans="1:4" x14ac:dyDescent="0.25">
      <c r="A12" s="18" t="s">
        <v>8</v>
      </c>
      <c r="B12" s="5">
        <v>10</v>
      </c>
      <c r="C12" s="40">
        <v>3841</v>
      </c>
      <c r="D12" s="17"/>
    </row>
    <row r="13" spans="1:4" x14ac:dyDescent="0.25">
      <c r="A13" s="18" t="s">
        <v>9</v>
      </c>
      <c r="B13" s="5">
        <v>12.5</v>
      </c>
      <c r="C13" s="40">
        <v>4806</v>
      </c>
      <c r="D13" s="17"/>
    </row>
    <row r="14" spans="1:4" x14ac:dyDescent="0.25">
      <c r="A14" s="18" t="s">
        <v>10</v>
      </c>
      <c r="B14" s="5">
        <v>15</v>
      </c>
      <c r="C14" s="40">
        <v>5761</v>
      </c>
      <c r="D14" s="17"/>
    </row>
    <row r="15" spans="1:4" x14ac:dyDescent="0.25">
      <c r="A15" s="18" t="s">
        <v>82</v>
      </c>
      <c r="B15" s="4">
        <v>17.5</v>
      </c>
      <c r="C15" s="38">
        <v>6756</v>
      </c>
      <c r="D15" s="17"/>
    </row>
    <row r="16" spans="1:4" x14ac:dyDescent="0.25">
      <c r="A16" s="18" t="s">
        <v>2</v>
      </c>
      <c r="B16" s="39">
        <v>20</v>
      </c>
      <c r="C16" s="38">
        <v>7711</v>
      </c>
      <c r="D16" s="17"/>
    </row>
    <row r="17" spans="1:6" x14ac:dyDescent="0.25">
      <c r="A17" s="18" t="s">
        <v>83</v>
      </c>
      <c r="B17" s="39">
        <v>22.5</v>
      </c>
      <c r="C17" s="38">
        <v>8716</v>
      </c>
      <c r="D17" s="17"/>
    </row>
    <row r="18" spans="1:6" x14ac:dyDescent="0.25">
      <c r="A18" s="18" t="s">
        <v>3</v>
      </c>
      <c r="B18" s="39">
        <v>25</v>
      </c>
      <c r="C18" s="38">
        <v>9751</v>
      </c>
      <c r="D18" s="17"/>
    </row>
    <row r="19" spans="1:6" x14ac:dyDescent="0.25">
      <c r="A19" s="18" t="s">
        <v>84</v>
      </c>
      <c r="B19" s="39">
        <v>27.5</v>
      </c>
      <c r="C19" s="38">
        <v>10796</v>
      </c>
      <c r="D19" s="17"/>
    </row>
    <row r="20" spans="1:6" x14ac:dyDescent="0.25">
      <c r="A20" s="18" t="s">
        <v>4</v>
      </c>
      <c r="B20" s="39">
        <v>30</v>
      </c>
      <c r="C20" s="38">
        <v>11851</v>
      </c>
      <c r="D20" s="17"/>
    </row>
    <row r="21" spans="1:6" x14ac:dyDescent="0.25">
      <c r="A21" s="18" t="s">
        <v>85</v>
      </c>
      <c r="B21" s="4">
        <v>32.5</v>
      </c>
      <c r="C21" s="38">
        <v>12885</v>
      </c>
      <c r="D21" s="17"/>
    </row>
    <row r="22" spans="1:6" ht="13.8" thickBot="1" x14ac:dyDescent="0.3">
      <c r="A22" s="68"/>
      <c r="B22" s="69"/>
      <c r="C22" s="69"/>
      <c r="D22" s="70"/>
    </row>
    <row r="23" spans="1:6" x14ac:dyDescent="0.25">
      <c r="A23" s="63" t="s">
        <v>87</v>
      </c>
      <c r="B23" s="5"/>
      <c r="C23" s="5"/>
      <c r="D23" s="17"/>
    </row>
    <row r="24" spans="1:6" ht="30" customHeight="1" x14ac:dyDescent="0.25">
      <c r="A24" s="16" t="s">
        <v>88</v>
      </c>
      <c r="B24" s="1"/>
      <c r="C24" s="2"/>
      <c r="D24" s="17"/>
    </row>
    <row r="25" spans="1:6" x14ac:dyDescent="0.25">
      <c r="A25" s="18" t="s">
        <v>108</v>
      </c>
      <c r="B25" s="4">
        <v>17.5</v>
      </c>
      <c r="C25" s="3">
        <v>6756</v>
      </c>
      <c r="D25" s="35">
        <f>C25-6000</f>
        <v>756</v>
      </c>
    </row>
    <row r="26" spans="1:6" x14ac:dyDescent="0.25">
      <c r="A26" s="86" t="s">
        <v>109</v>
      </c>
      <c r="B26" s="39">
        <v>22.5</v>
      </c>
      <c r="C26" s="3">
        <v>8716</v>
      </c>
      <c r="D26" s="58">
        <f t="shared" ref="D26:D30" si="0">C26-6000</f>
        <v>2716</v>
      </c>
    </row>
    <row r="27" spans="1:6" x14ac:dyDescent="0.25">
      <c r="A27" s="86" t="s">
        <v>105</v>
      </c>
      <c r="B27" s="39">
        <v>22.5</v>
      </c>
      <c r="C27" s="3">
        <v>8716</v>
      </c>
      <c r="D27" s="58">
        <v>8716</v>
      </c>
      <c r="E27" s="76"/>
      <c r="F27" s="76"/>
    </row>
    <row r="28" spans="1:6" x14ac:dyDescent="0.25">
      <c r="A28" s="86" t="s">
        <v>110</v>
      </c>
      <c r="B28" s="39">
        <v>27.5</v>
      </c>
      <c r="C28" s="3">
        <v>10796</v>
      </c>
      <c r="D28" s="58">
        <f t="shared" si="0"/>
        <v>4796</v>
      </c>
    </row>
    <row r="29" spans="1:6" x14ac:dyDescent="0.25">
      <c r="A29" s="86" t="s">
        <v>106</v>
      </c>
      <c r="B29" s="39">
        <v>27.5</v>
      </c>
      <c r="C29" s="3">
        <v>10796</v>
      </c>
      <c r="D29" s="58">
        <v>10796</v>
      </c>
      <c r="E29" s="76"/>
      <c r="F29" s="76"/>
    </row>
    <row r="30" spans="1:6" x14ac:dyDescent="0.25">
      <c r="A30" s="86" t="s">
        <v>111</v>
      </c>
      <c r="B30" s="39">
        <v>32.5</v>
      </c>
      <c r="C30" s="3">
        <v>12885</v>
      </c>
      <c r="D30" s="58">
        <f t="shared" si="0"/>
        <v>6885</v>
      </c>
    </row>
    <row r="31" spans="1:6" ht="13.8" thickBot="1" x14ac:dyDescent="0.3">
      <c r="A31" s="86" t="s">
        <v>107</v>
      </c>
      <c r="B31" s="39">
        <v>32.5</v>
      </c>
      <c r="C31" s="3">
        <v>12885</v>
      </c>
      <c r="D31" s="58">
        <v>12885</v>
      </c>
      <c r="E31" s="76"/>
      <c r="F31" s="76"/>
    </row>
    <row r="32" spans="1:6" ht="20.25" customHeight="1" x14ac:dyDescent="0.25">
      <c r="A32" s="37" t="s">
        <v>81</v>
      </c>
      <c r="B32" s="14"/>
      <c r="C32" s="14"/>
      <c r="D32" s="19"/>
    </row>
    <row r="33" spans="1:12" ht="20.25" customHeight="1" thickBot="1" x14ac:dyDescent="0.3">
      <c r="A33" s="20" t="s">
        <v>95</v>
      </c>
      <c r="B33" s="21"/>
      <c r="C33" s="21"/>
      <c r="D33" s="22"/>
    </row>
    <row r="34" spans="1:12" ht="14.4" thickTop="1" thickBot="1" x14ac:dyDescent="0.3">
      <c r="A34" s="15"/>
      <c r="B34" s="15"/>
      <c r="C34" s="15"/>
      <c r="D34" s="15"/>
    </row>
    <row r="35" spans="1:12" ht="23.25" customHeight="1" thickTop="1" thickBot="1" x14ac:dyDescent="0.3">
      <c r="A35" s="95" t="s">
        <v>103</v>
      </c>
      <c r="B35" s="96"/>
      <c r="C35" s="96"/>
      <c r="D35" s="97"/>
    </row>
    <row r="36" spans="1:12" x14ac:dyDescent="0.25">
      <c r="A36" s="41"/>
      <c r="B36" s="42"/>
      <c r="C36" s="42"/>
      <c r="D36" s="43"/>
    </row>
    <row r="37" spans="1:12" x14ac:dyDescent="0.25">
      <c r="A37" s="44" t="s">
        <v>1</v>
      </c>
      <c r="B37" s="45" t="s">
        <v>35</v>
      </c>
      <c r="C37" s="45" t="s">
        <v>33</v>
      </c>
      <c r="D37" s="46" t="s">
        <v>11</v>
      </c>
    </row>
    <row r="38" spans="1:12" ht="13.8" thickBot="1" x14ac:dyDescent="0.3">
      <c r="A38" s="47"/>
      <c r="B38" s="48" t="s">
        <v>38</v>
      </c>
      <c r="C38" s="48"/>
      <c r="D38" s="46"/>
    </row>
    <row r="39" spans="1:12" ht="13.8" x14ac:dyDescent="0.25">
      <c r="A39" s="50" t="s">
        <v>68</v>
      </c>
      <c r="B39" s="51"/>
      <c r="C39" s="56"/>
      <c r="D39" s="57"/>
    </row>
    <row r="40" spans="1:12" ht="26.4" x14ac:dyDescent="0.25">
      <c r="A40" s="23" t="s">
        <v>12</v>
      </c>
      <c r="B40" s="11" t="s">
        <v>112</v>
      </c>
      <c r="C40" s="8">
        <v>18780</v>
      </c>
      <c r="D40" s="58">
        <f>C40-6000</f>
        <v>12780</v>
      </c>
      <c r="E40" s="78"/>
      <c r="G40" s="76"/>
      <c r="J40" s="81"/>
      <c r="K40" s="81"/>
      <c r="L40" s="81"/>
    </row>
    <row r="41" spans="1:12" ht="15.75" customHeight="1" x14ac:dyDescent="0.25">
      <c r="A41" s="23" t="s">
        <v>13</v>
      </c>
      <c r="B41" s="11" t="s">
        <v>36</v>
      </c>
      <c r="C41" s="8">
        <v>24437</v>
      </c>
      <c r="D41" s="58">
        <f>C41-6000</f>
        <v>18437</v>
      </c>
      <c r="E41" s="78"/>
      <c r="G41" s="76"/>
    </row>
    <row r="42" spans="1:12" x14ac:dyDescent="0.25">
      <c r="A42" s="23" t="s">
        <v>14</v>
      </c>
      <c r="B42" s="11" t="s">
        <v>37</v>
      </c>
      <c r="C42" s="8">
        <v>30095</v>
      </c>
      <c r="D42" s="58">
        <f>C42-6000</f>
        <v>24095</v>
      </c>
      <c r="E42" s="78"/>
      <c r="G42" s="76"/>
    </row>
    <row r="43" spans="1:12" ht="13.8" thickBot="1" x14ac:dyDescent="0.3">
      <c r="A43" s="24" t="s">
        <v>99</v>
      </c>
      <c r="B43" s="80" t="s">
        <v>60</v>
      </c>
      <c r="C43" s="10">
        <v>35752</v>
      </c>
      <c r="D43" s="59">
        <f>C43-6000</f>
        <v>29752</v>
      </c>
      <c r="E43" s="78"/>
      <c r="G43" s="76"/>
    </row>
    <row r="44" spans="1:12" ht="13.8" x14ac:dyDescent="0.25">
      <c r="A44" s="53" t="s">
        <v>90</v>
      </c>
      <c r="B44" s="54"/>
      <c r="C44" s="55"/>
      <c r="D44" s="60"/>
      <c r="E44" s="79"/>
    </row>
    <row r="45" spans="1:12" ht="26.4" x14ac:dyDescent="0.25">
      <c r="A45" s="23" t="s">
        <v>12</v>
      </c>
      <c r="B45" s="11" t="s">
        <v>112</v>
      </c>
      <c r="C45" s="8">
        <v>18780</v>
      </c>
      <c r="D45" s="58">
        <f t="shared" ref="D45:D48" si="1">C45-6000</f>
        <v>12780</v>
      </c>
      <c r="E45" s="78"/>
      <c r="G45" s="76"/>
    </row>
    <row r="46" spans="1:12" x14ac:dyDescent="0.25">
      <c r="A46" s="23" t="s">
        <v>13</v>
      </c>
      <c r="B46" s="11" t="s">
        <v>36</v>
      </c>
      <c r="C46" s="8">
        <v>24437</v>
      </c>
      <c r="D46" s="58">
        <f t="shared" si="1"/>
        <v>18437</v>
      </c>
      <c r="E46" s="78"/>
      <c r="G46" s="76"/>
    </row>
    <row r="47" spans="1:12" x14ac:dyDescent="0.25">
      <c r="A47" s="77" t="s">
        <v>14</v>
      </c>
      <c r="B47" s="11" t="s">
        <v>37</v>
      </c>
      <c r="C47" s="8">
        <v>30095</v>
      </c>
      <c r="D47" s="58">
        <f t="shared" si="1"/>
        <v>24095</v>
      </c>
      <c r="E47" s="78"/>
      <c r="G47" s="76"/>
    </row>
    <row r="48" spans="1:12" ht="13.8" thickBot="1" x14ac:dyDescent="0.3">
      <c r="A48" s="77" t="s">
        <v>99</v>
      </c>
      <c r="B48" s="11" t="s">
        <v>60</v>
      </c>
      <c r="C48" s="8">
        <v>35752</v>
      </c>
      <c r="D48" s="58">
        <f t="shared" si="1"/>
        <v>29752</v>
      </c>
      <c r="E48" s="78"/>
      <c r="G48" s="76"/>
    </row>
    <row r="49" spans="1:4" ht="13.8" x14ac:dyDescent="0.25">
      <c r="A49" s="50" t="s">
        <v>30</v>
      </c>
      <c r="B49" s="51"/>
      <c r="C49" s="52"/>
      <c r="D49" s="61"/>
    </row>
    <row r="50" spans="1:4" ht="26.4" x14ac:dyDescent="0.25">
      <c r="A50" s="23" t="s">
        <v>15</v>
      </c>
      <c r="B50" s="7" t="s">
        <v>113</v>
      </c>
      <c r="C50" s="8">
        <v>9609.0823459999992</v>
      </c>
      <c r="D50" s="58">
        <v>0</v>
      </c>
    </row>
    <row r="51" spans="1:4" x14ac:dyDescent="0.25">
      <c r="A51" s="23" t="s">
        <v>16</v>
      </c>
      <c r="B51" s="7" t="s">
        <v>36</v>
      </c>
      <c r="C51" s="8">
        <v>12894</v>
      </c>
      <c r="D51" s="58">
        <f>C51-10000</f>
        <v>2894</v>
      </c>
    </row>
    <row r="52" spans="1:4" ht="13.8" thickBot="1" x14ac:dyDescent="0.3">
      <c r="A52" s="24" t="s">
        <v>17</v>
      </c>
      <c r="B52" s="9" t="s">
        <v>37</v>
      </c>
      <c r="C52" s="10">
        <v>16177</v>
      </c>
      <c r="D52" s="59">
        <f>C52-10000</f>
        <v>6177</v>
      </c>
    </row>
    <row r="53" spans="1:4" ht="13.8" x14ac:dyDescent="0.25">
      <c r="A53" s="53" t="s">
        <v>67</v>
      </c>
      <c r="B53" s="54"/>
      <c r="C53" s="55"/>
      <c r="D53" s="60"/>
    </row>
    <row r="54" spans="1:4" ht="26.4" x14ac:dyDescent="0.25">
      <c r="A54" s="23" t="s">
        <v>18</v>
      </c>
      <c r="B54" s="7" t="s">
        <v>114</v>
      </c>
      <c r="C54" s="8">
        <v>23037</v>
      </c>
      <c r="D54" s="58">
        <f t="shared" ref="D54:D60" si="2">C54-10000</f>
        <v>13037</v>
      </c>
    </row>
    <row r="55" spans="1:4" x14ac:dyDescent="0.25">
      <c r="A55" s="23" t="s">
        <v>19</v>
      </c>
      <c r="B55" s="7" t="s">
        <v>36</v>
      </c>
      <c r="C55" s="8">
        <v>26320</v>
      </c>
      <c r="D55" s="58">
        <f t="shared" si="2"/>
        <v>16320</v>
      </c>
    </row>
    <row r="56" spans="1:4" ht="13.8" thickBot="1" x14ac:dyDescent="0.3">
      <c r="A56" s="23" t="s">
        <v>20</v>
      </c>
      <c r="B56" s="7" t="s">
        <v>37</v>
      </c>
      <c r="C56" s="8">
        <v>29603</v>
      </c>
      <c r="D56" s="58">
        <f t="shared" si="2"/>
        <v>19603</v>
      </c>
    </row>
    <row r="57" spans="1:4" ht="13.8" x14ac:dyDescent="0.25">
      <c r="A57" s="50" t="s">
        <v>97</v>
      </c>
      <c r="B57" s="51"/>
      <c r="C57" s="52"/>
      <c r="D57" s="61"/>
    </row>
    <row r="58" spans="1:4" ht="26.4" x14ac:dyDescent="0.25">
      <c r="A58" s="23" t="s">
        <v>18</v>
      </c>
      <c r="B58" s="7" t="s">
        <v>114</v>
      </c>
      <c r="C58" s="8">
        <v>23037</v>
      </c>
      <c r="D58" s="58">
        <f t="shared" si="2"/>
        <v>13037</v>
      </c>
    </row>
    <row r="59" spans="1:4" x14ac:dyDescent="0.25">
      <c r="A59" s="23" t="s">
        <v>19</v>
      </c>
      <c r="B59" s="7" t="s">
        <v>36</v>
      </c>
      <c r="C59" s="8">
        <v>26320</v>
      </c>
      <c r="D59" s="58">
        <f t="shared" si="2"/>
        <v>16320</v>
      </c>
    </row>
    <row r="60" spans="1:4" ht="13.8" thickBot="1" x14ac:dyDescent="0.3">
      <c r="A60" s="23" t="s">
        <v>20</v>
      </c>
      <c r="B60" s="7" t="s">
        <v>37</v>
      </c>
      <c r="C60" s="8">
        <v>29603</v>
      </c>
      <c r="D60" s="58">
        <f t="shared" si="2"/>
        <v>19603</v>
      </c>
    </row>
    <row r="61" spans="1:4" ht="13.8" x14ac:dyDescent="0.25">
      <c r="A61" s="50" t="s">
        <v>98</v>
      </c>
      <c r="B61" s="51"/>
      <c r="C61" s="52"/>
      <c r="D61" s="61"/>
    </row>
    <row r="62" spans="1:4" ht="26.4" x14ac:dyDescent="0.25">
      <c r="A62" s="23" t="s">
        <v>21</v>
      </c>
      <c r="B62" s="7" t="s">
        <v>115</v>
      </c>
      <c r="C62" s="8">
        <v>20581</v>
      </c>
      <c r="D62" s="58">
        <f>C62-10000</f>
        <v>10581</v>
      </c>
    </row>
    <row r="63" spans="1:4" x14ac:dyDescent="0.25">
      <c r="A63" s="23" t="s">
        <v>22</v>
      </c>
      <c r="B63" s="7" t="s">
        <v>36</v>
      </c>
      <c r="C63" s="8">
        <v>23864</v>
      </c>
      <c r="D63" s="58">
        <f>C63-10000</f>
        <v>13864</v>
      </c>
    </row>
    <row r="64" spans="1:4" ht="13.8" thickBot="1" x14ac:dyDescent="0.3">
      <c r="A64" s="24" t="s">
        <v>23</v>
      </c>
      <c r="B64" s="9" t="s">
        <v>37</v>
      </c>
      <c r="C64" s="10">
        <v>27147</v>
      </c>
      <c r="D64" s="58">
        <f>C64-10000</f>
        <v>17147</v>
      </c>
    </row>
    <row r="65" spans="1:11" s="74" customFormat="1" x14ac:dyDescent="0.25">
      <c r="A65" s="75" t="s">
        <v>96</v>
      </c>
      <c r="B65" s="71"/>
      <c r="C65" s="72"/>
      <c r="D65" s="73"/>
    </row>
    <row r="66" spans="1:11" ht="26.4" x14ac:dyDescent="0.25">
      <c r="A66" s="23" t="s">
        <v>21</v>
      </c>
      <c r="B66" s="7" t="s">
        <v>115</v>
      </c>
      <c r="C66" s="8">
        <v>20581</v>
      </c>
      <c r="D66" s="58">
        <f>C66-10000</f>
        <v>10581</v>
      </c>
    </row>
    <row r="67" spans="1:11" x14ac:dyDescent="0.25">
      <c r="A67" s="23" t="s">
        <v>22</v>
      </c>
      <c r="B67" s="7" t="s">
        <v>36</v>
      </c>
      <c r="C67" s="8">
        <v>23864</v>
      </c>
      <c r="D67" s="58">
        <f>C67-10000</f>
        <v>13864</v>
      </c>
    </row>
    <row r="68" spans="1:11" ht="13.8" thickBot="1" x14ac:dyDescent="0.3">
      <c r="A68" s="24" t="s">
        <v>23</v>
      </c>
      <c r="B68" s="9" t="s">
        <v>37</v>
      </c>
      <c r="C68" s="10">
        <v>27147</v>
      </c>
      <c r="D68" s="59">
        <f>C68-10000</f>
        <v>17147</v>
      </c>
    </row>
    <row r="69" spans="1:11" ht="13.8" x14ac:dyDescent="0.25">
      <c r="A69" s="50" t="s">
        <v>80</v>
      </c>
      <c r="B69" s="51"/>
      <c r="C69" s="52"/>
      <c r="D69" s="61"/>
    </row>
    <row r="70" spans="1:11" x14ac:dyDescent="0.25">
      <c r="A70" s="23" t="s">
        <v>24</v>
      </c>
      <c r="B70" s="7" t="s">
        <v>116</v>
      </c>
      <c r="C70" s="8">
        <v>24533</v>
      </c>
      <c r="D70" s="58">
        <f>C70-6000</f>
        <v>18533</v>
      </c>
      <c r="E70" s="78"/>
      <c r="G70" s="76"/>
      <c r="K70" s="87"/>
    </row>
    <row r="71" spans="1:11" x14ac:dyDescent="0.25">
      <c r="A71" s="23" t="s">
        <v>25</v>
      </c>
      <c r="B71" s="7" t="s">
        <v>36</v>
      </c>
      <c r="C71" s="8">
        <v>31256</v>
      </c>
      <c r="D71" s="58">
        <f t="shared" ref="D71:D72" si="3">C71-6000</f>
        <v>25256</v>
      </c>
      <c r="E71" s="78"/>
      <c r="G71" s="76"/>
      <c r="K71" s="87"/>
    </row>
    <row r="72" spans="1:11" ht="13.8" thickBot="1" x14ac:dyDescent="0.3">
      <c r="A72" s="24" t="s">
        <v>26</v>
      </c>
      <c r="B72" s="9" t="s">
        <v>37</v>
      </c>
      <c r="C72" s="10">
        <v>37978</v>
      </c>
      <c r="D72" s="58">
        <f t="shared" si="3"/>
        <v>31978</v>
      </c>
      <c r="E72" s="78"/>
      <c r="G72" s="76"/>
      <c r="K72" s="87"/>
    </row>
    <row r="73" spans="1:11" ht="13.8" x14ac:dyDescent="0.25">
      <c r="A73" s="53" t="s">
        <v>31</v>
      </c>
      <c r="B73" s="54"/>
      <c r="C73" s="55"/>
      <c r="D73" s="61"/>
    </row>
    <row r="74" spans="1:11" x14ac:dyDescent="0.25">
      <c r="A74" s="23" t="s">
        <v>24</v>
      </c>
      <c r="B74" s="7" t="s">
        <v>116</v>
      </c>
      <c r="C74" s="8">
        <v>21407</v>
      </c>
      <c r="D74" s="58">
        <f>C74-10000</f>
        <v>11407</v>
      </c>
    </row>
    <row r="75" spans="1:11" x14ac:dyDescent="0.25">
      <c r="A75" s="23" t="s">
        <v>25</v>
      </c>
      <c r="B75" s="7" t="s">
        <v>36</v>
      </c>
      <c r="C75" s="8">
        <v>26427</v>
      </c>
      <c r="D75" s="58">
        <f t="shared" ref="D75:D76" si="4">C75-10000</f>
        <v>16427</v>
      </c>
    </row>
    <row r="76" spans="1:11" ht="13.8" thickBot="1" x14ac:dyDescent="0.3">
      <c r="A76" s="23" t="s">
        <v>26</v>
      </c>
      <c r="B76" s="7" t="s">
        <v>37</v>
      </c>
      <c r="C76" s="8">
        <v>31446</v>
      </c>
      <c r="D76" s="58">
        <f t="shared" si="4"/>
        <v>21446</v>
      </c>
    </row>
    <row r="77" spans="1:11" ht="13.8" x14ac:dyDescent="0.25">
      <c r="A77" s="50" t="s">
        <v>32</v>
      </c>
      <c r="B77" s="51"/>
      <c r="C77" s="52"/>
      <c r="D77" s="61"/>
      <c r="F77" s="74"/>
    </row>
    <row r="78" spans="1:11" x14ac:dyDescent="0.25">
      <c r="A78" s="23" t="s">
        <v>27</v>
      </c>
      <c r="B78" s="7" t="s">
        <v>39</v>
      </c>
      <c r="C78" s="8">
        <v>9748.5644649999995</v>
      </c>
      <c r="D78" s="58">
        <v>0</v>
      </c>
    </row>
    <row r="79" spans="1:11" x14ac:dyDescent="0.25">
      <c r="A79" s="23" t="s">
        <v>28</v>
      </c>
      <c r="B79" s="7" t="s">
        <v>36</v>
      </c>
      <c r="C79" s="8">
        <v>13033</v>
      </c>
      <c r="D79" s="58">
        <f>C79-10000</f>
        <v>3033</v>
      </c>
    </row>
    <row r="80" spans="1:11" ht="13.8" thickBot="1" x14ac:dyDescent="0.3">
      <c r="A80" s="25" t="s">
        <v>29</v>
      </c>
      <c r="B80" s="26" t="s">
        <v>37</v>
      </c>
      <c r="C80" s="27">
        <v>16316</v>
      </c>
      <c r="D80" s="62">
        <f>C80-10000</f>
        <v>6316</v>
      </c>
    </row>
    <row r="81" spans="1:13" ht="14.4" thickTop="1" thickBot="1" x14ac:dyDescent="0.3">
      <c r="A81" s="28"/>
      <c r="B81" s="28"/>
      <c r="C81" s="28"/>
      <c r="D81" s="28"/>
    </row>
    <row r="82" spans="1:13" ht="18.600000000000001" thickTop="1" thickBot="1" x14ac:dyDescent="0.3">
      <c r="A82" s="95" t="s">
        <v>104</v>
      </c>
      <c r="B82" s="96"/>
      <c r="C82" s="96"/>
      <c r="D82" s="97"/>
    </row>
    <row r="83" spans="1:13" x14ac:dyDescent="0.25">
      <c r="A83" s="41"/>
      <c r="B83" s="42"/>
      <c r="C83" s="42"/>
      <c r="D83" s="43"/>
    </row>
    <row r="84" spans="1:13" x14ac:dyDescent="0.25">
      <c r="A84" s="44" t="s">
        <v>1</v>
      </c>
      <c r="B84" s="45" t="s">
        <v>35</v>
      </c>
      <c r="C84" s="45" t="s">
        <v>33</v>
      </c>
      <c r="D84" s="46" t="s">
        <v>11</v>
      </c>
    </row>
    <row r="85" spans="1:13" ht="13.8" thickBot="1" x14ac:dyDescent="0.3">
      <c r="A85" s="47"/>
      <c r="B85" s="48" t="s">
        <v>38</v>
      </c>
      <c r="C85" s="48"/>
      <c r="D85" s="49"/>
    </row>
    <row r="86" spans="1:13" ht="82.5" customHeight="1" x14ac:dyDescent="0.25">
      <c r="A86" s="98" t="s">
        <v>91</v>
      </c>
      <c r="B86" s="99"/>
      <c r="C86" s="99"/>
      <c r="D86" s="100"/>
    </row>
    <row r="87" spans="1:13" ht="39.6" x14ac:dyDescent="0.25">
      <c r="A87" s="29" t="s">
        <v>41</v>
      </c>
      <c r="B87" s="12" t="s">
        <v>63</v>
      </c>
      <c r="C87" s="8">
        <f>12188*1.05</f>
        <v>12797.4</v>
      </c>
      <c r="D87" s="58">
        <f t="shared" ref="D87:D92" si="5">C87-10000</f>
        <v>2797.3999999999996</v>
      </c>
      <c r="E87" s="78"/>
      <c r="F87" s="76"/>
      <c r="J87" s="82"/>
      <c r="K87" s="83"/>
      <c r="L87" s="83"/>
      <c r="M87" s="83"/>
    </row>
    <row r="88" spans="1:13" ht="66" x14ac:dyDescent="0.25">
      <c r="A88" s="29" t="s">
        <v>42</v>
      </c>
      <c r="B88" s="12" t="s">
        <v>36</v>
      </c>
      <c r="C88" s="8">
        <f>15471*1.05</f>
        <v>16244.550000000001</v>
      </c>
      <c r="D88" s="58">
        <f t="shared" si="5"/>
        <v>6244.5500000000011</v>
      </c>
      <c r="E88" s="78"/>
    </row>
    <row r="89" spans="1:13" ht="66" x14ac:dyDescent="0.25">
      <c r="A89" s="29" t="s">
        <v>43</v>
      </c>
      <c r="B89" s="12" t="s">
        <v>37</v>
      </c>
      <c r="C89" s="8">
        <f>18754*1.05</f>
        <v>19691.7</v>
      </c>
      <c r="D89" s="58">
        <f t="shared" si="5"/>
        <v>9691.7000000000007</v>
      </c>
      <c r="E89" s="78"/>
    </row>
    <row r="90" spans="1:13" ht="66" x14ac:dyDescent="0.25">
      <c r="A90" s="29" t="s">
        <v>44</v>
      </c>
      <c r="B90" s="12" t="s">
        <v>60</v>
      </c>
      <c r="C90" s="8">
        <f>22037*1.05</f>
        <v>23138.850000000002</v>
      </c>
      <c r="D90" s="58">
        <f t="shared" si="5"/>
        <v>13138.850000000002</v>
      </c>
      <c r="E90" s="78"/>
    </row>
    <row r="91" spans="1:13" ht="92.4" x14ac:dyDescent="0.25">
      <c r="A91" s="29" t="s">
        <v>45</v>
      </c>
      <c r="B91" s="12" t="s">
        <v>61</v>
      </c>
      <c r="C91" s="8">
        <f>26721*1.05</f>
        <v>28057.050000000003</v>
      </c>
      <c r="D91" s="58">
        <f t="shared" si="5"/>
        <v>18057.050000000003</v>
      </c>
      <c r="E91" s="78"/>
    </row>
    <row r="92" spans="1:13" ht="106.2" thickBot="1" x14ac:dyDescent="0.3">
      <c r="A92" s="30" t="s">
        <v>46</v>
      </c>
      <c r="B92" s="32" t="s">
        <v>62</v>
      </c>
      <c r="C92" s="27">
        <f>28452*1.05</f>
        <v>29874.600000000002</v>
      </c>
      <c r="D92" s="62">
        <f t="shared" si="5"/>
        <v>19874.600000000002</v>
      </c>
      <c r="E92" s="78"/>
    </row>
    <row r="93" spans="1:13" ht="14.4" thickTop="1" thickBot="1" x14ac:dyDescent="0.3">
      <c r="A93" s="26"/>
      <c r="B93" s="34"/>
      <c r="C93" s="27"/>
      <c r="D93" s="33"/>
    </row>
    <row r="94" spans="1:13" ht="18.600000000000001" thickTop="1" thickBot="1" x14ac:dyDescent="0.3">
      <c r="A94" s="95" t="str">
        <f>A82</f>
        <v>Special Schools 2023/24</v>
      </c>
      <c r="B94" s="96"/>
      <c r="C94" s="96"/>
      <c r="D94" s="97"/>
    </row>
    <row r="95" spans="1:13" x14ac:dyDescent="0.25">
      <c r="A95" s="41"/>
      <c r="B95" s="42"/>
      <c r="C95" s="42"/>
      <c r="D95" s="43"/>
    </row>
    <row r="96" spans="1:13" x14ac:dyDescent="0.25">
      <c r="A96" s="44" t="s">
        <v>1</v>
      </c>
      <c r="B96" s="45" t="s">
        <v>35</v>
      </c>
      <c r="C96" s="45" t="s">
        <v>33</v>
      </c>
      <c r="D96" s="46" t="s">
        <v>11</v>
      </c>
    </row>
    <row r="97" spans="1:5" ht="13.8" thickBot="1" x14ac:dyDescent="0.3">
      <c r="A97" s="47"/>
      <c r="B97" s="48" t="s">
        <v>38</v>
      </c>
      <c r="C97" s="48"/>
      <c r="D97" s="49"/>
    </row>
    <row r="98" spans="1:5" ht="97.5" customHeight="1" x14ac:dyDescent="0.25">
      <c r="A98" s="98" t="s">
        <v>92</v>
      </c>
      <c r="B98" s="99"/>
      <c r="C98" s="99"/>
      <c r="D98" s="100"/>
    </row>
    <row r="99" spans="1:5" ht="39.6" x14ac:dyDescent="0.25">
      <c r="A99" s="29" t="s">
        <v>47</v>
      </c>
      <c r="B99" s="12" t="s">
        <v>64</v>
      </c>
      <c r="C99" s="8">
        <f>14832*1.05</f>
        <v>15573.6</v>
      </c>
      <c r="D99" s="58">
        <f t="shared" ref="D99:D104" si="6">C99-10000</f>
        <v>5573.6</v>
      </c>
      <c r="E99" s="78"/>
    </row>
    <row r="100" spans="1:5" ht="66" x14ac:dyDescent="0.25">
      <c r="A100" s="29" t="s">
        <v>48</v>
      </c>
      <c r="B100" s="12" t="s">
        <v>36</v>
      </c>
      <c r="C100" s="8">
        <f>18115*1.05</f>
        <v>19020.75</v>
      </c>
      <c r="D100" s="58">
        <f t="shared" si="6"/>
        <v>9020.75</v>
      </c>
      <c r="E100" s="78"/>
    </row>
    <row r="101" spans="1:5" ht="66" x14ac:dyDescent="0.25">
      <c r="A101" s="29" t="s">
        <v>49</v>
      </c>
      <c r="B101" s="12" t="s">
        <v>37</v>
      </c>
      <c r="C101" s="8">
        <f>21397*1.05</f>
        <v>22466.850000000002</v>
      </c>
      <c r="D101" s="58">
        <f t="shared" si="6"/>
        <v>12466.850000000002</v>
      </c>
      <c r="E101" s="78"/>
    </row>
    <row r="102" spans="1:5" ht="66" x14ac:dyDescent="0.25">
      <c r="A102" s="29" t="s">
        <v>50</v>
      </c>
      <c r="B102" s="12" t="s">
        <v>60</v>
      </c>
      <c r="C102" s="8">
        <f>24680*1.05</f>
        <v>25914</v>
      </c>
      <c r="D102" s="58">
        <f t="shared" si="6"/>
        <v>15914</v>
      </c>
      <c r="E102" s="78"/>
    </row>
    <row r="103" spans="1:5" ht="92.4" x14ac:dyDescent="0.25">
      <c r="A103" s="29" t="s">
        <v>51</v>
      </c>
      <c r="B103" s="12" t="s">
        <v>61</v>
      </c>
      <c r="C103" s="8">
        <f>29364*1.05</f>
        <v>30832.2</v>
      </c>
      <c r="D103" s="58">
        <f t="shared" si="6"/>
        <v>20832.2</v>
      </c>
      <c r="E103" s="78"/>
    </row>
    <row r="104" spans="1:5" ht="106.2" thickBot="1" x14ac:dyDescent="0.3">
      <c r="A104" s="30" t="s">
        <v>52</v>
      </c>
      <c r="B104" s="32" t="s">
        <v>62</v>
      </c>
      <c r="C104" s="27">
        <f>31095*1.05</f>
        <v>32649.75</v>
      </c>
      <c r="D104" s="62">
        <f t="shared" si="6"/>
        <v>22649.75</v>
      </c>
      <c r="E104" s="78"/>
    </row>
    <row r="105" spans="1:5" s="6" customFormat="1" ht="14.4" thickTop="1" thickBot="1" x14ac:dyDescent="0.3">
      <c r="A105" s="31"/>
      <c r="B105" s="32"/>
      <c r="C105" s="33"/>
      <c r="D105" s="33"/>
    </row>
    <row r="106" spans="1:5" ht="18.600000000000001" thickTop="1" thickBot="1" x14ac:dyDescent="0.3">
      <c r="A106" s="95" t="s">
        <v>100</v>
      </c>
      <c r="B106" s="96"/>
      <c r="C106" s="96"/>
      <c r="D106" s="97"/>
    </row>
    <row r="107" spans="1:5" x14ac:dyDescent="0.25">
      <c r="A107" s="41"/>
      <c r="B107" s="42"/>
      <c r="C107" s="42"/>
      <c r="D107" s="43"/>
    </row>
    <row r="108" spans="1:5" x14ac:dyDescent="0.25">
      <c r="A108" s="44" t="s">
        <v>1</v>
      </c>
      <c r="B108" s="45" t="s">
        <v>35</v>
      </c>
      <c r="C108" s="45" t="s">
        <v>33</v>
      </c>
      <c r="D108" s="46" t="s">
        <v>11</v>
      </c>
    </row>
    <row r="109" spans="1:5" ht="13.8" thickBot="1" x14ac:dyDescent="0.3">
      <c r="A109" s="47"/>
      <c r="B109" s="48" t="s">
        <v>38</v>
      </c>
      <c r="C109" s="48"/>
      <c r="D109" s="49"/>
    </row>
    <row r="110" spans="1:5" ht="94.5" customHeight="1" x14ac:dyDescent="0.25">
      <c r="A110" s="98" t="s">
        <v>93</v>
      </c>
      <c r="B110" s="99"/>
      <c r="C110" s="99"/>
      <c r="D110" s="100"/>
    </row>
    <row r="111" spans="1:5" ht="52.8" x14ac:dyDescent="0.25">
      <c r="A111" s="29" t="s">
        <v>53</v>
      </c>
      <c r="B111" s="12" t="s">
        <v>65</v>
      </c>
      <c r="C111" s="8">
        <f>24862*1.05</f>
        <v>26105.100000000002</v>
      </c>
      <c r="D111" s="58">
        <f>C111-10000</f>
        <v>16105.100000000002</v>
      </c>
      <c r="E111" s="78"/>
    </row>
    <row r="112" spans="1:5" ht="40.200000000000003" thickBot="1" x14ac:dyDescent="0.3">
      <c r="A112" s="30" t="s">
        <v>54</v>
      </c>
      <c r="B112" s="85" t="s">
        <v>66</v>
      </c>
      <c r="C112" s="27">
        <f>31367*1.05</f>
        <v>32935.35</v>
      </c>
      <c r="D112" s="62">
        <f>C112-10000</f>
        <v>22935.35</v>
      </c>
      <c r="E112" s="78"/>
    </row>
    <row r="113" spans="1:5" ht="14.4" thickTop="1" thickBot="1" x14ac:dyDescent="0.3">
      <c r="A113" s="11"/>
      <c r="B113" s="12"/>
      <c r="C113" s="3"/>
      <c r="D113" s="3"/>
    </row>
    <row r="114" spans="1:5" ht="18.600000000000001" thickTop="1" thickBot="1" x14ac:dyDescent="0.3">
      <c r="A114" s="95" t="str">
        <f>A94</f>
        <v>Special Schools 2023/24</v>
      </c>
      <c r="B114" s="96"/>
      <c r="C114" s="96"/>
      <c r="D114" s="97"/>
    </row>
    <row r="115" spans="1:5" x14ac:dyDescent="0.25">
      <c r="A115" s="41"/>
      <c r="B115" s="42"/>
      <c r="C115" s="42"/>
      <c r="D115" s="43"/>
    </row>
    <row r="116" spans="1:5" x14ac:dyDescent="0.25">
      <c r="A116" s="44" t="s">
        <v>1</v>
      </c>
      <c r="B116" s="45" t="s">
        <v>35</v>
      </c>
      <c r="C116" s="45" t="s">
        <v>33</v>
      </c>
      <c r="D116" s="46" t="s">
        <v>11</v>
      </c>
    </row>
    <row r="117" spans="1:5" ht="13.8" thickBot="1" x14ac:dyDescent="0.3">
      <c r="A117" s="47"/>
      <c r="B117" s="48" t="s">
        <v>38</v>
      </c>
      <c r="C117" s="48"/>
      <c r="D117" s="49"/>
    </row>
    <row r="118" spans="1:5" ht="198.75" customHeight="1" x14ac:dyDescent="0.25">
      <c r="A118" s="92" t="s">
        <v>94</v>
      </c>
      <c r="B118" s="93"/>
      <c r="C118" s="93"/>
      <c r="D118" s="94"/>
    </row>
    <row r="119" spans="1:5" ht="39.6" x14ac:dyDescent="0.25">
      <c r="A119" s="29" t="s">
        <v>55</v>
      </c>
      <c r="B119" s="11" t="s">
        <v>73</v>
      </c>
      <c r="C119" s="8">
        <f>16300*1.05</f>
        <v>17115</v>
      </c>
      <c r="D119" s="58">
        <f>C119-10000</f>
        <v>7115</v>
      </c>
      <c r="E119" s="78"/>
    </row>
    <row r="120" spans="1:5" ht="27" customHeight="1" x14ac:dyDescent="0.25">
      <c r="A120" s="29" t="s">
        <v>69</v>
      </c>
      <c r="B120" s="11" t="s">
        <v>74</v>
      </c>
      <c r="C120" s="8">
        <f>19933*1.05</f>
        <v>20929.650000000001</v>
      </c>
      <c r="D120" s="58">
        <f t="shared" ref="D120:D126" si="7">C120-10000</f>
        <v>10929.650000000001</v>
      </c>
      <c r="E120" s="78"/>
    </row>
    <row r="121" spans="1:5" ht="79.2" x14ac:dyDescent="0.25">
      <c r="A121" s="29" t="s">
        <v>56</v>
      </c>
      <c r="B121" s="11" t="s">
        <v>75</v>
      </c>
      <c r="C121" s="8">
        <f>23567*1.05</f>
        <v>24745.350000000002</v>
      </c>
      <c r="D121" s="58">
        <f t="shared" si="7"/>
        <v>14745.350000000002</v>
      </c>
      <c r="E121" s="78"/>
    </row>
    <row r="122" spans="1:5" ht="79.2" x14ac:dyDescent="0.25">
      <c r="A122" s="29" t="s">
        <v>57</v>
      </c>
      <c r="B122" s="11" t="s">
        <v>76</v>
      </c>
      <c r="C122" s="8">
        <f>27200*1.05</f>
        <v>28560</v>
      </c>
      <c r="D122" s="58">
        <f t="shared" si="7"/>
        <v>18560</v>
      </c>
      <c r="E122" s="78"/>
    </row>
    <row r="123" spans="1:5" ht="79.2" x14ac:dyDescent="0.25">
      <c r="A123" s="29" t="s">
        <v>58</v>
      </c>
      <c r="B123" s="11" t="s">
        <v>77</v>
      </c>
      <c r="C123" s="8">
        <f>32564*1.05</f>
        <v>34192.200000000004</v>
      </c>
      <c r="D123" s="58">
        <f t="shared" si="7"/>
        <v>24192.200000000004</v>
      </c>
      <c r="E123" s="78"/>
    </row>
    <row r="124" spans="1:5" ht="120" customHeight="1" x14ac:dyDescent="0.25">
      <c r="A124" s="29" t="s">
        <v>59</v>
      </c>
      <c r="B124" s="84" t="s">
        <v>78</v>
      </c>
      <c r="C124" s="8">
        <f>37423*1.05</f>
        <v>39294.15</v>
      </c>
      <c r="D124" s="58">
        <f t="shared" si="7"/>
        <v>29294.15</v>
      </c>
      <c r="E124" s="78"/>
    </row>
    <row r="125" spans="1:5" ht="32.25" customHeight="1" x14ac:dyDescent="0.25">
      <c r="A125" s="29" t="s">
        <v>70</v>
      </c>
      <c r="B125" s="11" t="s">
        <v>79</v>
      </c>
      <c r="C125" s="8">
        <f>48827*1.05</f>
        <v>51268.35</v>
      </c>
      <c r="D125" s="58">
        <f t="shared" si="7"/>
        <v>41268.35</v>
      </c>
      <c r="E125" s="78"/>
    </row>
    <row r="126" spans="1:5" ht="45" customHeight="1" thickBot="1" x14ac:dyDescent="0.3">
      <c r="A126" s="30" t="s">
        <v>71</v>
      </c>
      <c r="B126" s="31" t="s">
        <v>72</v>
      </c>
      <c r="C126" s="27">
        <f>53686*1.05</f>
        <v>56370.3</v>
      </c>
      <c r="D126" s="62">
        <f t="shared" si="7"/>
        <v>46370.3</v>
      </c>
      <c r="E126" s="78"/>
    </row>
    <row r="127" spans="1:5" ht="13.8" thickTop="1" x14ac:dyDescent="0.25">
      <c r="A127" s="13"/>
      <c r="B127" s="12"/>
      <c r="C127" s="3"/>
      <c r="D127" s="3"/>
    </row>
  </sheetData>
  <mergeCells count="12">
    <mergeCell ref="A1:D1"/>
    <mergeCell ref="A2:D2"/>
    <mergeCell ref="A118:D118"/>
    <mergeCell ref="A82:D82"/>
    <mergeCell ref="A86:D86"/>
    <mergeCell ref="A98:D98"/>
    <mergeCell ref="A4:D4"/>
    <mergeCell ref="A35:D35"/>
    <mergeCell ref="A110:D110"/>
    <mergeCell ref="A94:D94"/>
    <mergeCell ref="A106:D106"/>
    <mergeCell ref="A114:D114"/>
  </mergeCells>
  <phoneticPr fontId="1" type="noConversion"/>
  <printOptions horizontalCentered="1" gridLines="1"/>
  <pageMargins left="0.55118110236220474" right="0.35433070866141736" top="0.39370078740157483" bottom="0.39370078740157483" header="0.51181102362204722" footer="0.51181102362204722"/>
  <pageSetup paperSize="9" scale="70" orientation="portrait" r:id="rId1"/>
  <headerFooter alignWithMargins="0"/>
  <rowBreaks count="4" manualBreakCount="4">
    <brk id="34" max="16383" man="1"/>
    <brk id="81" max="16383" man="1"/>
    <brk id="93" max="16383" man="1"/>
    <brk id="1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Bandings</vt:lpstr>
      <vt:lpstr>Bandings!Print_Titles</vt:lpstr>
    </vt:vector>
  </TitlesOfParts>
  <Company>West Berkshire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cwhite</dc:creator>
  <cp:lastModifiedBy>Lisa Potts</cp:lastModifiedBy>
  <cp:lastPrinted>2018-07-24T10:54:26Z</cp:lastPrinted>
  <dcterms:created xsi:type="dcterms:W3CDTF">2012-05-02T12:25:04Z</dcterms:created>
  <dcterms:modified xsi:type="dcterms:W3CDTF">2023-06-20T12:39:42Z</dcterms:modified>
</cp:coreProperties>
</file>